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User-PC\Documents\2022 рік\"/>
    </mc:Choice>
  </mc:AlternateContent>
  <xr:revisionPtr revIDLastSave="0" documentId="8_{D605EEB9-B1A1-4D7D-9995-44123886BC7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Загальний фонд" sheetId="1" r:id="rId1"/>
    <sheet name="Спеціальний фонд" sheetId="2" r:id="rId2"/>
  </sheets>
  <definedNames>
    <definedName name="_xlnm.Print_Area" localSheetId="0">'Загальний фонд'!$A$1:$E$45</definedName>
    <definedName name="_xlnm.Print_Area" localSheetId="1">'Спеціальний фонд'!$A$1:$E$44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1" l="1"/>
  <c r="C34" i="1"/>
  <c r="D33" i="1"/>
  <c r="C33" i="1"/>
  <c r="C43" i="1"/>
  <c r="D43" i="1"/>
  <c r="D41" i="1"/>
  <c r="C41" i="1"/>
  <c r="D40" i="1"/>
  <c r="C40" i="1"/>
  <c r="D39" i="1"/>
  <c r="C39" i="1"/>
  <c r="D35" i="1"/>
  <c r="C42" i="1" l="1"/>
  <c r="C35" i="1"/>
  <c r="C19" i="1"/>
  <c r="D27" i="1"/>
  <c r="D23" i="1"/>
  <c r="C23" i="1"/>
  <c r="C22" i="1" s="1"/>
  <c r="C45" i="1" l="1"/>
  <c r="C44" i="2"/>
  <c r="D39" i="2"/>
  <c r="D42" i="2" s="1"/>
  <c r="C42" i="2"/>
  <c r="C39" i="2"/>
  <c r="E20" i="2" l="1"/>
  <c r="E18" i="2"/>
  <c r="E17" i="2"/>
  <c r="E16" i="2"/>
  <c r="E14" i="2"/>
  <c r="E21" i="1"/>
  <c r="E20" i="1"/>
  <c r="E43" i="1" l="1"/>
  <c r="D19" i="1" l="1"/>
  <c r="E19" i="1" l="1"/>
  <c r="E37" i="2"/>
  <c r="E32" i="1"/>
  <c r="E33" i="1"/>
  <c r="E34" i="1"/>
  <c r="E35" i="1"/>
  <c r="E36" i="1"/>
  <c r="E37" i="1"/>
  <c r="E38" i="1"/>
  <c r="E39" i="1"/>
  <c r="E40" i="1"/>
  <c r="E41" i="1" l="1"/>
  <c r="D23" i="2" l="1"/>
  <c r="C23" i="2"/>
  <c r="E27" i="2" l="1"/>
  <c r="E24" i="2"/>
  <c r="E23" i="2"/>
  <c r="D22" i="2" l="1"/>
  <c r="C22" i="2"/>
  <c r="D19" i="2"/>
  <c r="C19" i="2"/>
  <c r="D15" i="2"/>
  <c r="C15" i="2"/>
  <c r="D13" i="2"/>
  <c r="C13" i="2"/>
  <c r="D10" i="2"/>
  <c r="C10" i="2"/>
  <c r="D8" i="2"/>
  <c r="C8" i="2"/>
  <c r="D15" i="1"/>
  <c r="C15" i="1"/>
  <c r="D13" i="1"/>
  <c r="C13" i="1"/>
  <c r="D8" i="1"/>
  <c r="C8" i="1"/>
  <c r="D5" i="1"/>
  <c r="C5" i="1"/>
  <c r="E13" i="2" l="1"/>
  <c r="E19" i="2"/>
  <c r="E15" i="2"/>
  <c r="C12" i="1"/>
  <c r="E22" i="2"/>
  <c r="D12" i="2"/>
  <c r="C12" i="2"/>
  <c r="D5" i="2"/>
  <c r="D4" i="2" s="1"/>
  <c r="C5" i="2"/>
  <c r="C4" i="2" s="1"/>
  <c r="D22" i="1"/>
  <c r="D12" i="1"/>
  <c r="D4" i="1"/>
  <c r="C4" i="1"/>
  <c r="E12" i="2" l="1"/>
  <c r="D25" i="2"/>
  <c r="C25" i="2"/>
  <c r="D26" i="1"/>
  <c r="E14" i="1" l="1"/>
  <c r="E29" i="1" l="1"/>
  <c r="E18" i="1" l="1"/>
  <c r="E17" i="1"/>
  <c r="E16" i="1"/>
  <c r="E11" i="1"/>
  <c r="E10" i="1"/>
  <c r="E9" i="1"/>
  <c r="E7" i="1"/>
  <c r="E6" i="1"/>
  <c r="E21" i="2"/>
  <c r="E11" i="2"/>
  <c r="E7" i="2"/>
  <c r="E6" i="2"/>
  <c r="E13" i="1" l="1"/>
  <c r="E8" i="1"/>
  <c r="E15" i="1"/>
  <c r="E5" i="1"/>
  <c r="E10" i="2"/>
  <c r="E5" i="2"/>
  <c r="E12" i="1" l="1"/>
  <c r="C25" i="1"/>
  <c r="D25" i="1"/>
  <c r="E4" i="1"/>
  <c r="E4" i="2"/>
  <c r="E25" i="1" l="1"/>
  <c r="E25" i="2"/>
  <c r="D42" i="1" l="1"/>
  <c r="D44" i="1" s="1"/>
  <c r="E44" i="2"/>
  <c r="E41" i="2"/>
  <c r="E40" i="2"/>
  <c r="E39" i="2"/>
  <c r="E38" i="2"/>
  <c r="E36" i="2"/>
  <c r="E34" i="2"/>
  <c r="E33" i="2"/>
  <c r="E32" i="2"/>
  <c r="E29" i="2"/>
  <c r="E28" i="2"/>
  <c r="D26" i="2"/>
  <c r="D30" i="2" s="1"/>
  <c r="C26" i="2"/>
  <c r="C30" i="2" s="1"/>
  <c r="C44" i="1" l="1"/>
  <c r="E42" i="2"/>
  <c r="E26" i="2"/>
  <c r="E44" i="1" l="1"/>
  <c r="E30" i="2" l="1"/>
  <c r="E45" i="1" l="1"/>
  <c r="E27" i="1"/>
  <c r="E28" i="1"/>
  <c r="D30" i="1"/>
  <c r="C26" i="1"/>
  <c r="C30" i="1" s="1"/>
  <c r="E26" i="1" l="1"/>
  <c r="E42" i="1"/>
  <c r="E30" i="1" l="1"/>
</calcChain>
</file>

<file path=xl/sharedStrings.xml><?xml version="1.0" encoding="utf-8"?>
<sst xmlns="http://schemas.openxmlformats.org/spreadsheetml/2006/main" count="99" uniqueCount="66">
  <si>
    <t>Код</t>
  </si>
  <si>
    <t>Показник</t>
  </si>
  <si>
    <t>Виконання (%)</t>
  </si>
  <si>
    <t>ДОХОДИ ЗАГАЛЬНОГО ФОНДУ</t>
  </si>
  <si>
    <t>Всього видатків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</si>
  <si>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</si>
  <si>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</si>
  <si>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</si>
  <si>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прибуток підприємств  </t>
  </si>
  <si>
    <t>Рентна плата та плата за використання інших природних ресурсів</t>
  </si>
  <si>
    <t>Рентна плата за спеціальне використання води</t>
  </si>
  <si>
    <t>Рентна плата за користування надрами </t>
  </si>
  <si>
    <t>Неподаткові надходження </t>
  </si>
  <si>
    <t>Доходи від власності та підприємницької діяльності 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</si>
  <si>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</si>
  <si>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Плата за надання адміністративних послуг</t>
  </si>
  <si>
    <t xml:space="preserve">Адміністративні збори та платежі, доходи від некомерційної господарської діяльності </t>
  </si>
  <si>
    <t>Надходження від орендної плати за користування цілісним майновим комплексом та іншим державним майном</t>
  </si>
  <si>
    <t xml:space="preserve">Орендна плата за водні об'єкти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 </t>
  </si>
  <si>
    <t>Інші неподаткові надходження  </t>
  </si>
  <si>
    <t>Інші надходження  </t>
  </si>
  <si>
    <t>Всього доходів</t>
  </si>
  <si>
    <t>Офіційні трансферти</t>
  </si>
  <si>
    <t>Дотації з державного бюджету місцевим бюджетам</t>
  </si>
  <si>
    <t>Субвенції з державного бюджету місцевим бюджетам</t>
  </si>
  <si>
    <t>Субвенції з місцевих бюджетів іншим місцевим бюджетам</t>
  </si>
  <si>
    <t>ВИДАТКИ ЗАГАЛЬНОГО ФОНДУ</t>
  </si>
  <si>
    <t>0100</t>
  </si>
  <si>
    <t>Державне управління</t>
  </si>
  <si>
    <t>Освіта</t>
  </si>
  <si>
    <t>Охорона здоров’я</t>
  </si>
  <si>
    <t>Соціальний захист та соціальне забезпечення</t>
  </si>
  <si>
    <t>Культура i мистецтво</t>
  </si>
  <si>
    <t>Фiзична культура i спорт</t>
  </si>
  <si>
    <t>Житлово-комунальне господарство</t>
  </si>
  <si>
    <t>Економічна діяльність</t>
  </si>
  <si>
    <t>Інша діяльність</t>
  </si>
  <si>
    <t>Плата за використання інших природних ресурсів</t>
  </si>
  <si>
    <t>Разом доходів без  трансфертів</t>
  </si>
  <si>
    <t>ДОХОДИ СПЕЦІАЛЬНОГО ФОНДУ</t>
  </si>
  <si>
    <t>ВИДАТКИ СПЕЦІАЛЬНОГО  ФОНДУ</t>
  </si>
  <si>
    <t>Доходи від операцій з кредитування та надання гарантій</t>
  </si>
  <si>
    <t>Інші надходження</t>
  </si>
  <si>
    <t xml:space="preserve">Надходження коштів від відшкодування втрат сільськогосподарського і лісогосподарського виробництва  </t>
  </si>
  <si>
    <t xml:space="preserve">Податки на власність </t>
  </si>
  <si>
    <t xml:space="preserve">Податок з власників транспортних засобів та інших самохідних машин і механізмів  </t>
  </si>
  <si>
    <t>Інші податки та збори</t>
  </si>
  <si>
    <t>Екологічний податок</t>
  </si>
  <si>
    <t>Трансферти з обласного бюджету місцевим бюджетам за рахунок трансфертів з державного бюджету</t>
  </si>
  <si>
    <t>Всього видатків без трансфертів місцевим бюджетам за рахунок державного бюджету</t>
  </si>
  <si>
    <t>РАЗОМ ВИДАТКІВ</t>
  </si>
  <si>
    <t>Доходи від операцій з капіталом  </t>
  </si>
  <si>
    <t>Надходження від продажу основного капіталу  </t>
  </si>
  <si>
    <t>Надходження коштів від Державного фонду дорогоцінних металів і дорогоцінного каміння  </t>
  </si>
  <si>
    <t>Трансферти з обласного бюджету місцевим бюджетам за рахунок власних доходів</t>
  </si>
  <si>
    <t xml:space="preserve">Трансферти з обласного бюджету місцевим бюджетам </t>
  </si>
  <si>
    <t xml:space="preserve">Доходи від операцій з капіталом </t>
  </si>
  <si>
    <t>Надходження від продажу основного капіталу</t>
  </si>
  <si>
    <t>Кошти від відчуження майна, що перебуває в комунальній власності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</si>
  <si>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</si>
  <si>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>Виконання обласного бюджету Херсонської області 
станом на 01 січня 2023 року</t>
  </si>
  <si>
    <t>План на 2022 рік (тис.грн)</t>
  </si>
  <si>
    <t>Виконано за               2022 рік                  (тис.грн)</t>
  </si>
  <si>
    <r>
      <t xml:space="preserve">КРЕДИТУВАННЯ СПЕЦІАЛЬНОГО фонду
</t>
    </r>
    <r>
      <rPr>
        <sz val="16"/>
        <color theme="1"/>
        <rFont val="Times New Roman"/>
        <family val="1"/>
        <charset val="204"/>
      </rPr>
      <t>(надання кредитування)</t>
    </r>
  </si>
  <si>
    <r>
      <t xml:space="preserve">КРЕДИТУВАННЯ загального фонду
</t>
    </r>
    <r>
      <rPr>
        <sz val="16"/>
        <color theme="1"/>
        <rFont val="Times New Roman"/>
        <family val="1"/>
        <charset val="204"/>
      </rPr>
      <t>(надання кредитування)</t>
    </r>
  </si>
  <si>
    <t>План на 
2022 рік (тис.грн)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</si>
</sst>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0" xfId="0" applyFont="1"/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/>
    </xf>
    <xf numFmtId="164" fontId="0" fillId="0" borderId="0" xfId="0" applyNumberFormat="1"/>
    <xf numFmtId="164" fontId="12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vertical="top" wrapText="1"/>
    </xf>
    <xf numFmtId="0" fontId="13" fillId="0" borderId="0" xfId="0" applyFont="1"/>
    <xf numFmtId="0" fontId="7" fillId="0" borderId="0" xfId="0" applyFont="1"/>
    <xf numFmtId="164" fontId="7" fillId="0" borderId="0" xfId="0" applyNumberFormat="1" applyFont="1"/>
    <xf numFmtId="0" fontId="5" fillId="0" borderId="1" xfId="0" applyFont="1" applyBorder="1"/>
    <xf numFmtId="0" fontId="5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164" fontId="9" fillId="0" borderId="1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</cellXfs>
  <cellStyles count="2">
    <cellStyle name="Звичайний" xfId="0" builtinId="0"/>
    <cellStyle name="Звичайний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zoomScaleNormal="100" zoomScaleSheetLayoutView="100" workbookViewId="0">
      <pane xSplit="2" ySplit="3" topLeftCell="C4" activePane="bottomRight" state="frozen"/>
      <selection activeCell="B50" sqref="B50"/>
      <selection pane="topRight" activeCell="B50" sqref="B50"/>
      <selection pane="bottomLeft" activeCell="B50" sqref="B50"/>
      <selection pane="bottomRight" activeCell="D8" sqref="D8"/>
    </sheetView>
  </sheetViews>
  <sheetFormatPr defaultColWidth="9.1796875" defaultRowHeight="14.5" x14ac:dyDescent="0.35"/>
  <cols>
    <col min="1" max="1" width="13.26953125" customWidth="1"/>
    <col min="2" max="2" width="55.7265625" customWidth="1"/>
    <col min="3" max="3" width="19.7265625" customWidth="1"/>
    <col min="4" max="4" width="18.54296875" customWidth="1"/>
    <col min="5" max="5" width="15.1796875" customWidth="1"/>
    <col min="7" max="7" width="16.81640625" bestFit="1" customWidth="1"/>
    <col min="8" max="8" width="12.1796875" bestFit="1" customWidth="1"/>
  </cols>
  <sheetData>
    <row r="1" spans="1:5" ht="48.75" customHeight="1" x14ac:dyDescent="0.45">
      <c r="A1" s="27" t="s">
        <v>60</v>
      </c>
      <c r="B1" s="27"/>
      <c r="C1" s="27"/>
      <c r="D1" s="27"/>
      <c r="E1" s="27"/>
    </row>
    <row r="2" spans="1:5" ht="42" x14ac:dyDescent="0.35">
      <c r="A2" s="1" t="s">
        <v>0</v>
      </c>
      <c r="B2" s="1" t="s">
        <v>1</v>
      </c>
      <c r="C2" s="1" t="s">
        <v>61</v>
      </c>
      <c r="D2" s="1" t="s">
        <v>62</v>
      </c>
      <c r="E2" s="1" t="s">
        <v>2</v>
      </c>
    </row>
    <row r="3" spans="1:5" s="2" customFormat="1" ht="17.5" x14ac:dyDescent="0.35">
      <c r="A3" s="28" t="s">
        <v>3</v>
      </c>
      <c r="B3" s="28"/>
      <c r="C3" s="28"/>
      <c r="D3" s="28"/>
      <c r="E3" s="28"/>
    </row>
    <row r="4" spans="1:5" s="2" customFormat="1" ht="17.5" x14ac:dyDescent="0.35">
      <c r="A4" s="16">
        <v>10000000</v>
      </c>
      <c r="B4" s="17" t="s">
        <v>5</v>
      </c>
      <c r="C4" s="21">
        <f>C5+C8</f>
        <v>981197.28399999999</v>
      </c>
      <c r="D4" s="21">
        <f>D5+D8</f>
        <v>601783.24920999992</v>
      </c>
      <c r="E4" s="21">
        <f>D4/C4*100</f>
        <v>61.331524151467178</v>
      </c>
    </row>
    <row r="5" spans="1:5" ht="28" x14ac:dyDescent="0.35">
      <c r="A5" s="19">
        <v>11000000</v>
      </c>
      <c r="B5" s="4" t="s">
        <v>6</v>
      </c>
      <c r="C5" s="22">
        <f>SUM(C6:C7)</f>
        <v>952003.58400000003</v>
      </c>
      <c r="D5" s="22">
        <f>SUM(D6:D7)</f>
        <v>581553.22549999994</v>
      </c>
      <c r="E5" s="22">
        <f t="shared" ref="E5:E25" si="0">D5/C5*100</f>
        <v>61.087293711280807</v>
      </c>
    </row>
    <row r="6" spans="1:5" x14ac:dyDescent="0.35">
      <c r="A6" s="19">
        <v>11010000</v>
      </c>
      <c r="B6" s="4" t="s">
        <v>7</v>
      </c>
      <c r="C6" s="22">
        <v>853443.78399999999</v>
      </c>
      <c r="D6" s="22">
        <v>571197.54200999998</v>
      </c>
      <c r="E6" s="22">
        <f t="shared" si="0"/>
        <v>66.928549099374536</v>
      </c>
    </row>
    <row r="7" spans="1:5" x14ac:dyDescent="0.35">
      <c r="A7" s="19">
        <v>11020000</v>
      </c>
      <c r="B7" s="4" t="s">
        <v>8</v>
      </c>
      <c r="C7" s="22">
        <v>98559.8</v>
      </c>
      <c r="D7" s="22">
        <v>10355.683489999999</v>
      </c>
      <c r="E7" s="22">
        <f t="shared" si="0"/>
        <v>10.507005381504426</v>
      </c>
    </row>
    <row r="8" spans="1:5" ht="28" x14ac:dyDescent="0.35">
      <c r="A8" s="19">
        <v>13000000</v>
      </c>
      <c r="B8" s="4" t="s">
        <v>9</v>
      </c>
      <c r="C8" s="22">
        <f>SUM(C9:C11)</f>
        <v>29193.7</v>
      </c>
      <c r="D8" s="22">
        <f>SUM(D9:D11)</f>
        <v>20230.023709999998</v>
      </c>
      <c r="E8" s="22">
        <f t="shared" si="0"/>
        <v>69.295853934239233</v>
      </c>
    </row>
    <row r="9" spans="1:5" ht="18.75" customHeight="1" x14ac:dyDescent="0.35">
      <c r="A9" s="19">
        <v>13020000</v>
      </c>
      <c r="B9" s="4" t="s">
        <v>10</v>
      </c>
      <c r="C9" s="22">
        <v>21900</v>
      </c>
      <c r="D9" s="22">
        <v>17816.355380000001</v>
      </c>
      <c r="E9" s="22">
        <f t="shared" si="0"/>
        <v>81.353220913242012</v>
      </c>
    </row>
    <row r="10" spans="1:5" x14ac:dyDescent="0.35">
      <c r="A10" s="19">
        <v>13030000</v>
      </c>
      <c r="B10" s="4" t="s">
        <v>11</v>
      </c>
      <c r="C10" s="22">
        <v>5067.7</v>
      </c>
      <c r="D10" s="22">
        <v>1518.9343899999999</v>
      </c>
      <c r="E10" s="22">
        <f t="shared" si="0"/>
        <v>29.972855338713817</v>
      </c>
    </row>
    <row r="11" spans="1:5" x14ac:dyDescent="0.35">
      <c r="A11" s="19">
        <v>13070000</v>
      </c>
      <c r="B11" s="4" t="s">
        <v>37</v>
      </c>
      <c r="C11" s="22">
        <v>2226</v>
      </c>
      <c r="D11" s="22">
        <v>894.73393999999996</v>
      </c>
      <c r="E11" s="22">
        <f t="shared" si="0"/>
        <v>40.194696316262352</v>
      </c>
    </row>
    <row r="12" spans="1:5" s="2" customFormat="1" ht="17.5" x14ac:dyDescent="0.35">
      <c r="A12" s="16">
        <v>20000000</v>
      </c>
      <c r="B12" s="17" t="s">
        <v>12</v>
      </c>
      <c r="C12" s="21">
        <f>C13+C15+C19</f>
        <v>28789.1</v>
      </c>
      <c r="D12" s="21">
        <f>D13+D15+D19</f>
        <v>6494.3988499999996</v>
      </c>
      <c r="E12" s="21">
        <f t="shared" si="0"/>
        <v>22.558533785356264</v>
      </c>
    </row>
    <row r="13" spans="1:5" x14ac:dyDescent="0.35">
      <c r="A13" s="19">
        <v>21000000</v>
      </c>
      <c r="B13" s="4" t="s">
        <v>13</v>
      </c>
      <c r="C13" s="22">
        <f>C14</f>
        <v>69.400000000000006</v>
      </c>
      <c r="D13" s="22">
        <f>D14</f>
        <v>11.6</v>
      </c>
      <c r="E13" s="22">
        <f t="shared" si="0"/>
        <v>16.714697406340058</v>
      </c>
    </row>
    <row r="14" spans="1:5" ht="84" x14ac:dyDescent="0.35">
      <c r="A14" s="19">
        <v>21010000</v>
      </c>
      <c r="B14" s="4" t="s">
        <v>14</v>
      </c>
      <c r="C14" s="22">
        <v>69.400000000000006</v>
      </c>
      <c r="D14" s="22">
        <v>11.6</v>
      </c>
      <c r="E14" s="22">
        <f t="shared" si="0"/>
        <v>16.714697406340058</v>
      </c>
    </row>
    <row r="15" spans="1:5" ht="28" x14ac:dyDescent="0.35">
      <c r="A15" s="19">
        <v>22000000</v>
      </c>
      <c r="B15" s="4" t="s">
        <v>16</v>
      </c>
      <c r="C15" s="22">
        <f>SUM(C16:C18)</f>
        <v>27919.699999999997</v>
      </c>
      <c r="D15" s="22">
        <f>SUM(D16:D18)</f>
        <v>6193.5071899999994</v>
      </c>
      <c r="E15" s="22">
        <f t="shared" si="0"/>
        <v>22.183287033886469</v>
      </c>
    </row>
    <row r="16" spans="1:5" x14ac:dyDescent="0.35">
      <c r="A16" s="19">
        <v>22010000</v>
      </c>
      <c r="B16" s="4" t="s">
        <v>15</v>
      </c>
      <c r="C16" s="22">
        <v>25725.5</v>
      </c>
      <c r="D16" s="22">
        <v>5667.0412399999996</v>
      </c>
      <c r="E16" s="22">
        <f t="shared" si="0"/>
        <v>22.028886668869408</v>
      </c>
    </row>
    <row r="17" spans="1:9" ht="28" x14ac:dyDescent="0.35">
      <c r="A17" s="19">
        <v>22080000</v>
      </c>
      <c r="B17" s="4" t="s">
        <v>17</v>
      </c>
      <c r="C17" s="22">
        <v>1885.1</v>
      </c>
      <c r="D17" s="22">
        <v>445.15460999999999</v>
      </c>
      <c r="E17" s="22">
        <f t="shared" si="0"/>
        <v>23.614376425653813</v>
      </c>
    </row>
    <row r="18" spans="1:9" ht="75.75" customHeight="1" x14ac:dyDescent="0.35">
      <c r="A18" s="19">
        <v>22130000</v>
      </c>
      <c r="B18" s="4" t="s">
        <v>18</v>
      </c>
      <c r="C18" s="22">
        <v>309.10000000000002</v>
      </c>
      <c r="D18" s="22">
        <v>81.311340000000001</v>
      </c>
      <c r="E18" s="22">
        <f t="shared" si="0"/>
        <v>26.305836298932384</v>
      </c>
    </row>
    <row r="19" spans="1:9" x14ac:dyDescent="0.35">
      <c r="A19" s="19">
        <v>24000000</v>
      </c>
      <c r="B19" s="4" t="s">
        <v>19</v>
      </c>
      <c r="C19" s="22">
        <f>C21+C20</f>
        <v>800</v>
      </c>
      <c r="D19" s="22">
        <f>D21+D20</f>
        <v>289.29165999999998</v>
      </c>
      <c r="E19" s="22">
        <f t="shared" ref="E19:E21" si="1">IF(D19/C19*100&gt;200,"&gt;200",D19/C19*100)</f>
        <v>36.161457499999997</v>
      </c>
    </row>
    <row r="20" spans="1:9" ht="42" hidden="1" x14ac:dyDescent="0.35">
      <c r="A20" s="19">
        <v>24030000</v>
      </c>
      <c r="B20" s="4" t="s">
        <v>59</v>
      </c>
      <c r="C20" s="22"/>
      <c r="D20" s="22"/>
      <c r="E20" s="22" t="e">
        <f t="shared" si="1"/>
        <v>#DIV/0!</v>
      </c>
    </row>
    <row r="21" spans="1:9" x14ac:dyDescent="0.35">
      <c r="A21" s="19">
        <v>24060000</v>
      </c>
      <c r="B21" s="4" t="s">
        <v>20</v>
      </c>
      <c r="C21" s="22">
        <v>800</v>
      </c>
      <c r="D21" s="22">
        <v>289.29165999999998</v>
      </c>
      <c r="E21" s="22">
        <f t="shared" si="1"/>
        <v>36.161457499999997</v>
      </c>
    </row>
    <row r="22" spans="1:9" s="2" customFormat="1" ht="17.5" x14ac:dyDescent="0.35">
      <c r="A22" s="16">
        <v>30000000</v>
      </c>
      <c r="B22" s="17" t="s">
        <v>51</v>
      </c>
      <c r="C22" s="21">
        <f>C23</f>
        <v>0</v>
      </c>
      <c r="D22" s="21">
        <f>D23</f>
        <v>1.12802</v>
      </c>
      <c r="E22" s="21"/>
    </row>
    <row r="23" spans="1:9" x14ac:dyDescent="0.35">
      <c r="A23" s="19">
        <v>31000000</v>
      </c>
      <c r="B23" s="4" t="s">
        <v>52</v>
      </c>
      <c r="C23" s="22">
        <f>C24</f>
        <v>0</v>
      </c>
      <c r="D23" s="22">
        <f>D24</f>
        <v>1.12802</v>
      </c>
      <c r="E23" s="22"/>
    </row>
    <row r="24" spans="1:9" ht="28" x14ac:dyDescent="0.35">
      <c r="A24" s="19">
        <v>31020000</v>
      </c>
      <c r="B24" s="4" t="s">
        <v>53</v>
      </c>
      <c r="C24" s="22"/>
      <c r="D24" s="22">
        <v>1.12802</v>
      </c>
      <c r="E24" s="22"/>
    </row>
    <row r="25" spans="1:9" ht="20" x14ac:dyDescent="0.4">
      <c r="A25" s="32" t="s">
        <v>38</v>
      </c>
      <c r="B25" s="33"/>
      <c r="C25" s="23">
        <f>C4+C12+C22</f>
        <v>1009986.384</v>
      </c>
      <c r="D25" s="23">
        <f>D4+D12+D22</f>
        <v>608278.77607999987</v>
      </c>
      <c r="E25" s="23">
        <f t="shared" si="0"/>
        <v>60.226433317936682</v>
      </c>
    </row>
    <row r="26" spans="1:9" s="2" customFormat="1" ht="17.5" x14ac:dyDescent="0.35">
      <c r="A26" s="16">
        <v>40000000</v>
      </c>
      <c r="B26" s="17" t="s">
        <v>22</v>
      </c>
      <c r="C26" s="21">
        <f>SUM(C27:C29)</f>
        <v>758183.11156999995</v>
      </c>
      <c r="D26" s="21">
        <f>SUM(D27:D29)</f>
        <v>716628.26127999998</v>
      </c>
      <c r="E26" s="21">
        <f t="shared" ref="E26:E45" si="2">D26/C26*100</f>
        <v>94.519153795980671</v>
      </c>
    </row>
    <row r="27" spans="1:9" x14ac:dyDescent="0.35">
      <c r="A27" s="19">
        <v>41020000</v>
      </c>
      <c r="B27" s="4" t="s">
        <v>23</v>
      </c>
      <c r="C27" s="24">
        <v>266044.90000000002</v>
      </c>
      <c r="D27" s="24">
        <f>C27</f>
        <v>266044.90000000002</v>
      </c>
      <c r="E27" s="22">
        <f t="shared" si="2"/>
        <v>100</v>
      </c>
    </row>
    <row r="28" spans="1:9" x14ac:dyDescent="0.35">
      <c r="A28" s="19">
        <v>41030000</v>
      </c>
      <c r="B28" s="4" t="s">
        <v>24</v>
      </c>
      <c r="C28" s="24">
        <v>383643.54856999998</v>
      </c>
      <c r="D28" s="24">
        <v>364333.36128000001</v>
      </c>
      <c r="E28" s="22">
        <f t="shared" si="2"/>
        <v>94.966633125468391</v>
      </c>
    </row>
    <row r="29" spans="1:9" x14ac:dyDescent="0.35">
      <c r="A29" s="19">
        <v>41050000</v>
      </c>
      <c r="B29" s="4" t="s">
        <v>25</v>
      </c>
      <c r="C29" s="24">
        <v>108494.663</v>
      </c>
      <c r="D29" s="24">
        <v>86250</v>
      </c>
      <c r="E29" s="22">
        <f t="shared" si="2"/>
        <v>79.496997930672407</v>
      </c>
    </row>
    <row r="30" spans="1:9" s="14" customFormat="1" ht="21" x14ac:dyDescent="0.5">
      <c r="A30" s="29" t="s">
        <v>21</v>
      </c>
      <c r="B30" s="26"/>
      <c r="C30" s="23">
        <f>C4+C12+C26+C22</f>
        <v>1768169.4955699998</v>
      </c>
      <c r="D30" s="23">
        <f>D4+D12+D26+D22</f>
        <v>1324907.0373599997</v>
      </c>
      <c r="E30" s="23">
        <f t="shared" si="2"/>
        <v>74.930997321209475</v>
      </c>
      <c r="I30" s="15"/>
    </row>
    <row r="31" spans="1:9" ht="17.5" x14ac:dyDescent="0.35">
      <c r="A31" s="28" t="s">
        <v>26</v>
      </c>
      <c r="B31" s="28"/>
      <c r="C31" s="28"/>
      <c r="D31" s="28"/>
      <c r="E31" s="28"/>
    </row>
    <row r="32" spans="1:9" x14ac:dyDescent="0.35">
      <c r="A32" s="3" t="s">
        <v>27</v>
      </c>
      <c r="B32" s="4" t="s">
        <v>28</v>
      </c>
      <c r="C32" s="24">
        <v>31223.38377</v>
      </c>
      <c r="D32" s="24">
        <v>29704.085459999998</v>
      </c>
      <c r="E32" s="22">
        <f>D32/C32*100</f>
        <v>95.134101027641421</v>
      </c>
    </row>
    <row r="33" spans="1:7" x14ac:dyDescent="0.35">
      <c r="A33" s="3">
        <v>1000</v>
      </c>
      <c r="B33" s="4" t="s">
        <v>29</v>
      </c>
      <c r="C33" s="24">
        <f>501532.354+306189.892</f>
        <v>807722.24600000004</v>
      </c>
      <c r="D33" s="24">
        <f>347670.08596+224544.78755</f>
        <v>572214.87351000006</v>
      </c>
      <c r="E33" s="22">
        <f t="shared" si="2"/>
        <v>70.843025104696693</v>
      </c>
    </row>
    <row r="34" spans="1:7" x14ac:dyDescent="0.35">
      <c r="A34" s="3">
        <v>2000</v>
      </c>
      <c r="B34" s="4" t="s">
        <v>30</v>
      </c>
      <c r="C34" s="24">
        <f>112859.269+63851.837</f>
        <v>176711.106</v>
      </c>
      <c r="D34" s="24">
        <f>61742.63357+44568.17015</f>
        <v>106310.80372</v>
      </c>
      <c r="E34" s="22">
        <f t="shared" si="2"/>
        <v>60.16079358362456</v>
      </c>
    </row>
    <row r="35" spans="1:7" x14ac:dyDescent="0.35">
      <c r="A35" s="3">
        <v>3000</v>
      </c>
      <c r="B35" s="4" t="s">
        <v>31</v>
      </c>
      <c r="C35" s="24">
        <f>217543.592+50236.665</f>
        <v>267780.25699999998</v>
      </c>
      <c r="D35" s="24">
        <f>115688.67053+34505.73397</f>
        <v>150194.4045</v>
      </c>
      <c r="E35" s="22">
        <f t="shared" si="2"/>
        <v>56.088677403875977</v>
      </c>
    </row>
    <row r="36" spans="1:7" x14ac:dyDescent="0.35">
      <c r="A36" s="3">
        <v>4000</v>
      </c>
      <c r="B36" s="4" t="s">
        <v>32</v>
      </c>
      <c r="C36" s="24">
        <v>131109.44</v>
      </c>
      <c r="D36" s="24">
        <v>111569.71202000001</v>
      </c>
      <c r="E36" s="22">
        <f t="shared" si="2"/>
        <v>85.096627687525782</v>
      </c>
    </row>
    <row r="37" spans="1:7" x14ac:dyDescent="0.35">
      <c r="A37" s="3">
        <v>5000</v>
      </c>
      <c r="B37" s="4" t="s">
        <v>33</v>
      </c>
      <c r="C37" s="24">
        <v>58584.7</v>
      </c>
      <c r="D37" s="24">
        <v>38716.411339999999</v>
      </c>
      <c r="E37" s="22">
        <f t="shared" si="2"/>
        <v>66.086215923270075</v>
      </c>
    </row>
    <row r="38" spans="1:7" x14ac:dyDescent="0.35">
      <c r="A38" s="3">
        <v>6000</v>
      </c>
      <c r="B38" s="4" t="s">
        <v>34</v>
      </c>
      <c r="C38" s="24">
        <v>609.81899999999996</v>
      </c>
      <c r="D38" s="24">
        <v>0</v>
      </c>
      <c r="E38" s="22">
        <f t="shared" si="2"/>
        <v>0</v>
      </c>
    </row>
    <row r="39" spans="1:7" x14ac:dyDescent="0.35">
      <c r="A39" s="3">
        <v>7000</v>
      </c>
      <c r="B39" s="4" t="s">
        <v>35</v>
      </c>
      <c r="C39" s="24">
        <f>17600+65561.24857</f>
        <v>83161.248569999996</v>
      </c>
      <c r="D39" s="24">
        <f>4995.85365+65561.24857</f>
        <v>70557.102220000001</v>
      </c>
      <c r="E39" s="22">
        <f t="shared" si="2"/>
        <v>84.843726414965246</v>
      </c>
    </row>
    <row r="40" spans="1:7" x14ac:dyDescent="0.35">
      <c r="A40" s="3">
        <v>8000</v>
      </c>
      <c r="B40" s="4" t="s">
        <v>36</v>
      </c>
      <c r="C40" s="24">
        <f>122932.11529+64624.046+12529.38892</f>
        <v>200085.55021000002</v>
      </c>
      <c r="D40" s="24">
        <f>3530.362+12528.4839+1459.5</f>
        <v>17518.3459</v>
      </c>
      <c r="E40" s="22">
        <f t="shared" si="2"/>
        <v>8.7554278065625439</v>
      </c>
    </row>
    <row r="41" spans="1:7" ht="28" x14ac:dyDescent="0.35">
      <c r="A41" s="8">
        <v>9000</v>
      </c>
      <c r="B41" s="4" t="s">
        <v>54</v>
      </c>
      <c r="C41" s="24">
        <f>5374+20797.5</f>
        <v>26171.5</v>
      </c>
      <c r="D41" s="24">
        <f>3257.44616+7250.70917</f>
        <v>10508.15533</v>
      </c>
      <c r="E41" s="22">
        <f t="shared" si="2"/>
        <v>40.151138948856577</v>
      </c>
    </row>
    <row r="42" spans="1:7" ht="35.25" customHeight="1" x14ac:dyDescent="0.35">
      <c r="A42" s="30" t="s">
        <v>49</v>
      </c>
      <c r="B42" s="31"/>
      <c r="C42" s="23">
        <f>SUM(C32:C41)</f>
        <v>1783159.2505499998</v>
      </c>
      <c r="D42" s="23">
        <f>SUM(D32:D41)</f>
        <v>1107293.8939999999</v>
      </c>
      <c r="E42" s="23">
        <f t="shared" si="2"/>
        <v>62.097308115271524</v>
      </c>
    </row>
    <row r="43" spans="1:7" ht="36.75" customHeight="1" x14ac:dyDescent="0.35">
      <c r="A43" s="34" t="s">
        <v>48</v>
      </c>
      <c r="B43" s="35"/>
      <c r="C43" s="24">
        <f>25517.5+40856.599</f>
        <v>66374.099000000002</v>
      </c>
      <c r="D43" s="24">
        <f>25517.5+36807.899</f>
        <v>62325.398999999998</v>
      </c>
      <c r="E43" s="22">
        <f t="shared" ref="E43" si="3">D43/C43*100</f>
        <v>93.900180852172468</v>
      </c>
      <c r="G43" s="9"/>
    </row>
    <row r="44" spans="1:7" ht="20" x14ac:dyDescent="0.35">
      <c r="A44" s="30" t="s">
        <v>50</v>
      </c>
      <c r="B44" s="31"/>
      <c r="C44" s="23">
        <f>C43+C42</f>
        <v>1849533.3495499997</v>
      </c>
      <c r="D44" s="23">
        <f>D43+D42</f>
        <v>1169619.2929999998</v>
      </c>
      <c r="E44" s="23">
        <f t="shared" si="2"/>
        <v>63.238616015470804</v>
      </c>
    </row>
    <row r="45" spans="1:7" ht="45.75" customHeight="1" x14ac:dyDescent="0.45">
      <c r="A45" s="25" t="s">
        <v>64</v>
      </c>
      <c r="B45" s="26"/>
      <c r="C45" s="24">
        <f>280.537+2000</f>
        <v>2280.5369999999998</v>
      </c>
      <c r="D45" s="24">
        <v>0</v>
      </c>
      <c r="E45" s="23">
        <f t="shared" si="2"/>
        <v>0</v>
      </c>
    </row>
    <row r="46" spans="1:7" x14ac:dyDescent="0.35">
      <c r="D46" s="9"/>
    </row>
    <row r="48" spans="1:7" x14ac:dyDescent="0.35">
      <c r="D48" s="9"/>
    </row>
  </sheetData>
  <mergeCells count="9">
    <mergeCell ref="A45:B45"/>
    <mergeCell ref="A1:E1"/>
    <mergeCell ref="A3:E3"/>
    <mergeCell ref="A31:E31"/>
    <mergeCell ref="A30:B30"/>
    <mergeCell ref="A42:B42"/>
    <mergeCell ref="A25:B25"/>
    <mergeCell ref="A43:B43"/>
    <mergeCell ref="A44:B44"/>
  </mergeCells>
  <pageMargins left="0.70866141732283472" right="0.70866141732283472" top="0.55118110236220474" bottom="0.35433070866141736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4"/>
  <sheetViews>
    <sheetView showZeros="0" zoomScaleNormal="100" zoomScaleSheetLayoutView="100" workbookViewId="0">
      <pane xSplit="2" ySplit="3" topLeftCell="C39" activePane="bottomRight" state="frozen"/>
      <selection pane="topRight" activeCell="C1" sqref="C1"/>
      <selection pane="bottomLeft" activeCell="A4" sqref="A4"/>
      <selection pane="bottomRight" sqref="A1:E1"/>
    </sheetView>
  </sheetViews>
  <sheetFormatPr defaultColWidth="9.1796875" defaultRowHeight="14.5" x14ac:dyDescent="0.35"/>
  <cols>
    <col min="1" max="1" width="14.453125" customWidth="1"/>
    <col min="2" max="2" width="55.7265625" customWidth="1"/>
    <col min="3" max="3" width="16.54296875" customWidth="1"/>
    <col min="4" max="4" width="16.26953125" customWidth="1"/>
    <col min="5" max="5" width="15.1796875" customWidth="1"/>
    <col min="7" max="7" width="16.81640625" bestFit="1" customWidth="1"/>
    <col min="8" max="8" width="12.1796875" bestFit="1" customWidth="1"/>
  </cols>
  <sheetData>
    <row r="1" spans="1:5" ht="48.75" customHeight="1" x14ac:dyDescent="0.45">
      <c r="A1" s="27" t="s">
        <v>60</v>
      </c>
      <c r="B1" s="27"/>
      <c r="C1" s="27"/>
      <c r="D1" s="27"/>
      <c r="E1" s="27"/>
    </row>
    <row r="2" spans="1:5" ht="42" x14ac:dyDescent="0.35">
      <c r="A2" s="1" t="s">
        <v>0</v>
      </c>
      <c r="B2" s="1" t="s">
        <v>1</v>
      </c>
      <c r="C2" s="1" t="s">
        <v>65</v>
      </c>
      <c r="D2" s="1" t="s">
        <v>62</v>
      </c>
      <c r="E2" s="1" t="s">
        <v>2</v>
      </c>
    </row>
    <row r="3" spans="1:5" s="2" customFormat="1" ht="17.5" x14ac:dyDescent="0.35">
      <c r="A3" s="28" t="s">
        <v>39</v>
      </c>
      <c r="B3" s="28"/>
      <c r="C3" s="28"/>
      <c r="D3" s="28"/>
      <c r="E3" s="28"/>
    </row>
    <row r="4" spans="1:5" s="2" customFormat="1" ht="17.5" x14ac:dyDescent="0.35">
      <c r="A4" s="16">
        <v>10000000</v>
      </c>
      <c r="B4" s="17" t="s">
        <v>5</v>
      </c>
      <c r="C4" s="18">
        <f>C5+C8+C10</f>
        <v>3340</v>
      </c>
      <c r="D4" s="18">
        <f>D5+D8+D10</f>
        <v>1302.19921</v>
      </c>
      <c r="E4" s="18">
        <f>D4/C4*100</f>
        <v>38.9880002994012</v>
      </c>
    </row>
    <row r="5" spans="1:5" ht="30" hidden="1" customHeight="1" x14ac:dyDescent="0.35">
      <c r="A5" s="19">
        <v>11000000</v>
      </c>
      <c r="B5" s="4" t="s">
        <v>6</v>
      </c>
      <c r="C5" s="5">
        <f>SUM(C6:C7)</f>
        <v>0</v>
      </c>
      <c r="D5" s="5">
        <f>SUM(D6:D7)</f>
        <v>0</v>
      </c>
      <c r="E5" s="5" t="e">
        <f t="shared" ref="E5:E25" si="0">D5/C5*100</f>
        <v>#DIV/0!</v>
      </c>
    </row>
    <row r="6" spans="1:5" ht="15" hidden="1" customHeight="1" x14ac:dyDescent="0.35">
      <c r="A6" s="19">
        <v>11010000</v>
      </c>
      <c r="B6" s="4" t="s">
        <v>7</v>
      </c>
      <c r="C6" s="5"/>
      <c r="D6" s="5"/>
      <c r="E6" s="5" t="e">
        <f t="shared" si="0"/>
        <v>#DIV/0!</v>
      </c>
    </row>
    <row r="7" spans="1:5" ht="15" hidden="1" customHeight="1" x14ac:dyDescent="0.35">
      <c r="A7" s="19">
        <v>11020000</v>
      </c>
      <c r="B7" s="4" t="s">
        <v>8</v>
      </c>
      <c r="C7" s="5"/>
      <c r="D7" s="5"/>
      <c r="E7" s="5" t="e">
        <f t="shared" si="0"/>
        <v>#DIV/0!</v>
      </c>
    </row>
    <row r="8" spans="1:5" x14ac:dyDescent="0.35">
      <c r="A8" s="19">
        <v>12000000</v>
      </c>
      <c r="B8" s="4" t="s">
        <v>44</v>
      </c>
      <c r="C8" s="5">
        <f>SUM(C9)</f>
        <v>0</v>
      </c>
      <c r="D8" s="5">
        <f>SUM(D9)</f>
        <v>2.1714000000000002</v>
      </c>
      <c r="E8" s="5"/>
    </row>
    <row r="9" spans="1:5" ht="28" x14ac:dyDescent="0.35">
      <c r="A9" s="19">
        <v>12020000</v>
      </c>
      <c r="B9" s="4" t="s">
        <v>45</v>
      </c>
      <c r="C9" s="5"/>
      <c r="D9" s="5">
        <v>2.1714000000000002</v>
      </c>
      <c r="E9" s="5"/>
    </row>
    <row r="10" spans="1:5" x14ac:dyDescent="0.35">
      <c r="A10" s="19">
        <v>19000000</v>
      </c>
      <c r="B10" s="4" t="s">
        <v>46</v>
      </c>
      <c r="C10" s="5">
        <f>SUM(C11)</f>
        <v>3340</v>
      </c>
      <c r="D10" s="5">
        <f>SUM(D11)</f>
        <v>1300.02781</v>
      </c>
      <c r="E10" s="5">
        <f t="shared" si="0"/>
        <v>38.922988323353295</v>
      </c>
    </row>
    <row r="11" spans="1:5" x14ac:dyDescent="0.35">
      <c r="A11" s="19">
        <v>19010000</v>
      </c>
      <c r="B11" s="4" t="s">
        <v>47</v>
      </c>
      <c r="C11" s="5">
        <v>3340</v>
      </c>
      <c r="D11" s="5">
        <v>1300.02781</v>
      </c>
      <c r="E11" s="5">
        <f t="shared" si="0"/>
        <v>38.922988323353295</v>
      </c>
    </row>
    <row r="12" spans="1:5" s="2" customFormat="1" ht="17.5" x14ac:dyDescent="0.35">
      <c r="A12" s="16">
        <v>20000000</v>
      </c>
      <c r="B12" s="17" t="s">
        <v>12</v>
      </c>
      <c r="C12" s="18">
        <f>C13+C15+C19</f>
        <v>247.7</v>
      </c>
      <c r="D12" s="18">
        <f>D13+D15+D19</f>
        <v>134.61386999999999</v>
      </c>
      <c r="E12" s="18">
        <f t="shared" ref="E12:E20" si="1">IF(D12/C12*100&gt;200,"&gt;200",D12/C12*100)</f>
        <v>54.345526846992328</v>
      </c>
    </row>
    <row r="13" spans="1:5" x14ac:dyDescent="0.35">
      <c r="A13" s="19">
        <v>21000000</v>
      </c>
      <c r="B13" s="4" t="s">
        <v>13</v>
      </c>
      <c r="C13" s="5">
        <f>C14</f>
        <v>75</v>
      </c>
      <c r="D13" s="5">
        <f>D14</f>
        <v>47.802030000000002</v>
      </c>
      <c r="E13" s="5">
        <f t="shared" si="1"/>
        <v>63.736040000000003</v>
      </c>
    </row>
    <row r="14" spans="1:5" ht="28" x14ac:dyDescent="0.35">
      <c r="A14" s="19">
        <v>21110000</v>
      </c>
      <c r="B14" s="4" t="s">
        <v>43</v>
      </c>
      <c r="C14" s="5">
        <v>75</v>
      </c>
      <c r="D14" s="5">
        <v>47.802030000000002</v>
      </c>
      <c r="E14" s="5">
        <f t="shared" si="1"/>
        <v>63.736040000000003</v>
      </c>
    </row>
    <row r="15" spans="1:5" ht="29.25" hidden="1" customHeight="1" x14ac:dyDescent="0.35">
      <c r="A15" s="19">
        <v>22000000</v>
      </c>
      <c r="B15" s="4" t="s">
        <v>16</v>
      </c>
      <c r="C15" s="5">
        <f>SUM(C16:C18)</f>
        <v>0</v>
      </c>
      <c r="D15" s="5">
        <f>SUM(D16:D18)</f>
        <v>0</v>
      </c>
      <c r="E15" s="5" t="e">
        <f t="shared" si="1"/>
        <v>#DIV/0!</v>
      </c>
    </row>
    <row r="16" spans="1:5" ht="30.75" hidden="1" customHeight="1" x14ac:dyDescent="0.35">
      <c r="A16" s="19">
        <v>22010000</v>
      </c>
      <c r="B16" s="4" t="s">
        <v>15</v>
      </c>
      <c r="C16" s="5"/>
      <c r="D16" s="5"/>
      <c r="E16" s="5" t="e">
        <f t="shared" si="1"/>
        <v>#DIV/0!</v>
      </c>
    </row>
    <row r="17" spans="1:9" ht="16.5" hidden="1" customHeight="1" x14ac:dyDescent="0.35">
      <c r="A17" s="19">
        <v>22080000</v>
      </c>
      <c r="B17" s="4" t="s">
        <v>17</v>
      </c>
      <c r="C17" s="5"/>
      <c r="D17" s="5"/>
      <c r="E17" s="5" t="e">
        <f t="shared" si="1"/>
        <v>#DIV/0!</v>
      </c>
    </row>
    <row r="18" spans="1:9" ht="20.25" hidden="1" customHeight="1" x14ac:dyDescent="0.35">
      <c r="A18" s="19">
        <v>22130000</v>
      </c>
      <c r="B18" s="4" t="s">
        <v>18</v>
      </c>
      <c r="C18" s="5"/>
      <c r="D18" s="5"/>
      <c r="E18" s="5" t="e">
        <f t="shared" si="1"/>
        <v>#DIV/0!</v>
      </c>
    </row>
    <row r="19" spans="1:9" x14ac:dyDescent="0.35">
      <c r="A19" s="19">
        <v>24000000</v>
      </c>
      <c r="B19" s="4" t="s">
        <v>19</v>
      </c>
      <c r="C19" s="5">
        <f>SUM(C20:C21)</f>
        <v>172.7</v>
      </c>
      <c r="D19" s="5">
        <f>SUM(D20:D21)</f>
        <v>86.811839999999989</v>
      </c>
      <c r="E19" s="5">
        <f t="shared" si="1"/>
        <v>50.267423277359583</v>
      </c>
    </row>
    <row r="20" spans="1:9" x14ac:dyDescent="0.35">
      <c r="A20" s="19">
        <v>24060000</v>
      </c>
      <c r="B20" s="4" t="s">
        <v>42</v>
      </c>
      <c r="C20" s="5">
        <v>146.19999999999999</v>
      </c>
      <c r="D20" s="5">
        <v>60.311839999999997</v>
      </c>
      <c r="E20" s="5">
        <f t="shared" si="1"/>
        <v>41.252968536251714</v>
      </c>
    </row>
    <row r="21" spans="1:9" x14ac:dyDescent="0.35">
      <c r="A21" s="19">
        <v>24110000</v>
      </c>
      <c r="B21" s="4" t="s">
        <v>41</v>
      </c>
      <c r="C21" s="5">
        <v>26.5</v>
      </c>
      <c r="D21" s="5">
        <v>26.5</v>
      </c>
      <c r="E21" s="5">
        <f t="shared" si="0"/>
        <v>100</v>
      </c>
    </row>
    <row r="22" spans="1:9" ht="17.5" x14ac:dyDescent="0.35">
      <c r="A22" s="20">
        <v>30000000</v>
      </c>
      <c r="B22" s="17" t="s">
        <v>56</v>
      </c>
      <c r="C22" s="18">
        <f>C23</f>
        <v>5454.45</v>
      </c>
      <c r="D22" s="18">
        <f>D23</f>
        <v>0</v>
      </c>
      <c r="E22" s="5">
        <f t="shared" si="0"/>
        <v>0</v>
      </c>
    </row>
    <row r="23" spans="1:9" x14ac:dyDescent="0.35">
      <c r="A23" s="19">
        <v>31000000</v>
      </c>
      <c r="B23" s="4" t="s">
        <v>57</v>
      </c>
      <c r="C23" s="5">
        <f>C24</f>
        <v>5454.45</v>
      </c>
      <c r="D23" s="5">
        <f>D24</f>
        <v>0</v>
      </c>
      <c r="E23" s="5">
        <f t="shared" si="0"/>
        <v>0</v>
      </c>
    </row>
    <row r="24" spans="1:9" ht="28" x14ac:dyDescent="0.35">
      <c r="A24" s="19">
        <v>31030000</v>
      </c>
      <c r="B24" s="4" t="s">
        <v>58</v>
      </c>
      <c r="C24" s="5">
        <v>5454.45</v>
      </c>
      <c r="D24" s="5">
        <v>0</v>
      </c>
      <c r="E24" s="5">
        <f t="shared" si="0"/>
        <v>0</v>
      </c>
    </row>
    <row r="25" spans="1:9" ht="20" x14ac:dyDescent="0.4">
      <c r="A25" s="32" t="s">
        <v>38</v>
      </c>
      <c r="B25" s="33"/>
      <c r="C25" s="7">
        <f>C4+C12+C22</f>
        <v>9042.15</v>
      </c>
      <c r="D25" s="7">
        <f>D4+D12+D22</f>
        <v>1436.8130799999999</v>
      </c>
      <c r="E25" s="7">
        <f t="shared" si="0"/>
        <v>15.890170811145579</v>
      </c>
    </row>
    <row r="26" spans="1:9" s="2" customFormat="1" ht="17.5" x14ac:dyDescent="0.35">
      <c r="A26" s="16">
        <v>40000000</v>
      </c>
      <c r="B26" s="17" t="s">
        <v>22</v>
      </c>
      <c r="C26" s="18">
        <f>SUM(C27:C29)</f>
        <v>687748.8</v>
      </c>
      <c r="D26" s="18">
        <f>SUM(D27:D29)</f>
        <v>199449.37565</v>
      </c>
      <c r="E26" s="18">
        <f t="shared" ref="E26:E44" si="2">D26/C26*100</f>
        <v>29.000323322992344</v>
      </c>
    </row>
    <row r="27" spans="1:9" hidden="1" x14ac:dyDescent="0.35">
      <c r="A27" s="19">
        <v>41020000</v>
      </c>
      <c r="B27" s="4" t="s">
        <v>23</v>
      </c>
      <c r="C27" s="5"/>
      <c r="D27" s="5"/>
      <c r="E27" s="5" t="e">
        <f t="shared" si="2"/>
        <v>#DIV/0!</v>
      </c>
    </row>
    <row r="28" spans="1:9" x14ac:dyDescent="0.35">
      <c r="A28" s="19">
        <v>41030000</v>
      </c>
      <c r="B28" s="4" t="s">
        <v>24</v>
      </c>
      <c r="C28" s="6">
        <v>687748.8</v>
      </c>
      <c r="D28" s="6">
        <v>199449.37565</v>
      </c>
      <c r="E28" s="5">
        <f t="shared" si="2"/>
        <v>29.000323322992344</v>
      </c>
    </row>
    <row r="29" spans="1:9" hidden="1" x14ac:dyDescent="0.35">
      <c r="A29" s="19">
        <v>41050000</v>
      </c>
      <c r="B29" s="4" t="s">
        <v>25</v>
      </c>
      <c r="C29" s="6"/>
      <c r="D29" s="6"/>
      <c r="E29" s="5" t="e">
        <f t="shared" si="2"/>
        <v>#DIV/0!</v>
      </c>
    </row>
    <row r="30" spans="1:9" s="14" customFormat="1" ht="21" x14ac:dyDescent="0.5">
      <c r="A30" s="29" t="s">
        <v>21</v>
      </c>
      <c r="B30" s="26"/>
      <c r="C30" s="7">
        <f>C4+C12+C26+C22</f>
        <v>696790.95</v>
      </c>
      <c r="D30" s="7">
        <f>D4+D12+D26+D22</f>
        <v>200886.18872999999</v>
      </c>
      <c r="E30" s="7">
        <f t="shared" si="2"/>
        <v>28.830194871216396</v>
      </c>
      <c r="I30" s="15"/>
    </row>
    <row r="31" spans="1:9" ht="17.5" x14ac:dyDescent="0.35">
      <c r="A31" s="28" t="s">
        <v>40</v>
      </c>
      <c r="B31" s="28"/>
      <c r="C31" s="28"/>
      <c r="D31" s="28"/>
      <c r="E31" s="28"/>
    </row>
    <row r="32" spans="1:9" x14ac:dyDescent="0.35">
      <c r="A32" s="3" t="s">
        <v>27</v>
      </c>
      <c r="B32" s="4" t="s">
        <v>28</v>
      </c>
      <c r="C32" s="6">
        <v>1500</v>
      </c>
      <c r="D32" s="10"/>
      <c r="E32" s="5">
        <f t="shared" si="2"/>
        <v>0</v>
      </c>
    </row>
    <row r="33" spans="1:5" x14ac:dyDescent="0.35">
      <c r="A33" s="3">
        <v>1000</v>
      </c>
      <c r="B33" s="4" t="s">
        <v>29</v>
      </c>
      <c r="C33" s="6">
        <v>1000</v>
      </c>
      <c r="D33" s="6"/>
      <c r="E33" s="5">
        <f t="shared" si="2"/>
        <v>0</v>
      </c>
    </row>
    <row r="34" spans="1:5" s="13" customFormat="1" hidden="1" x14ac:dyDescent="0.35">
      <c r="A34" s="11">
        <v>2000</v>
      </c>
      <c r="B34" s="12" t="s">
        <v>30</v>
      </c>
      <c r="C34" s="6"/>
      <c r="D34" s="6"/>
      <c r="E34" s="6" t="e">
        <f t="shared" si="2"/>
        <v>#DIV/0!</v>
      </c>
    </row>
    <row r="35" spans="1:5" x14ac:dyDescent="0.35">
      <c r="A35" s="3">
        <v>3000</v>
      </c>
      <c r="B35" s="4" t="s">
        <v>31</v>
      </c>
      <c r="C35" s="6">
        <v>375</v>
      </c>
      <c r="D35" s="6"/>
      <c r="E35" s="5"/>
    </row>
    <row r="36" spans="1:5" x14ac:dyDescent="0.35">
      <c r="A36" s="3">
        <v>4000</v>
      </c>
      <c r="B36" s="4" t="s">
        <v>32</v>
      </c>
      <c r="C36" s="6">
        <v>280</v>
      </c>
      <c r="D36" s="6"/>
      <c r="E36" s="5">
        <f t="shared" si="2"/>
        <v>0</v>
      </c>
    </row>
    <row r="37" spans="1:5" x14ac:dyDescent="0.35">
      <c r="A37" s="3">
        <v>5000</v>
      </c>
      <c r="B37" s="4" t="s">
        <v>33</v>
      </c>
      <c r="C37" s="6">
        <v>550</v>
      </c>
      <c r="D37" s="6"/>
      <c r="E37" s="5">
        <f t="shared" si="2"/>
        <v>0</v>
      </c>
    </row>
    <row r="38" spans="1:5" hidden="1" x14ac:dyDescent="0.35">
      <c r="A38" s="3">
        <v>6000</v>
      </c>
      <c r="B38" s="4" t="s">
        <v>34</v>
      </c>
      <c r="C38" s="6"/>
      <c r="D38" s="6"/>
      <c r="E38" s="5" t="e">
        <f t="shared" si="2"/>
        <v>#DIV/0!</v>
      </c>
    </row>
    <row r="39" spans="1:5" x14ac:dyDescent="0.35">
      <c r="A39" s="3">
        <v>7000</v>
      </c>
      <c r="B39" s="4" t="s">
        <v>35</v>
      </c>
      <c r="C39" s="6">
        <f>17213.789+666361.3</f>
        <v>683575.08900000004</v>
      </c>
      <c r="D39" s="6">
        <f>687.80081+96695.7749</f>
        <v>97383.575710000005</v>
      </c>
      <c r="E39" s="5">
        <f t="shared" si="2"/>
        <v>14.2462148309796</v>
      </c>
    </row>
    <row r="40" spans="1:5" x14ac:dyDescent="0.35">
      <c r="A40" s="3">
        <v>8000</v>
      </c>
      <c r="B40" s="4" t="s">
        <v>36</v>
      </c>
      <c r="C40" s="6">
        <v>41843.699999999997</v>
      </c>
      <c r="D40" s="6"/>
      <c r="E40" s="5">
        <f t="shared" si="2"/>
        <v>0</v>
      </c>
    </row>
    <row r="41" spans="1:5" x14ac:dyDescent="0.35">
      <c r="A41" s="3">
        <v>9000</v>
      </c>
      <c r="B41" s="4" t="s">
        <v>55</v>
      </c>
      <c r="C41" s="6">
        <v>23793.5</v>
      </c>
      <c r="D41" s="6"/>
      <c r="E41" s="5">
        <f t="shared" si="2"/>
        <v>0</v>
      </c>
    </row>
    <row r="42" spans="1:5" ht="20" x14ac:dyDescent="0.4">
      <c r="A42" s="29" t="s">
        <v>4</v>
      </c>
      <c r="B42" s="26"/>
      <c r="C42" s="7">
        <f>SUM(C32:C41)</f>
        <v>752917.28899999999</v>
      </c>
      <c r="D42" s="7">
        <f>SUM(D32:D41)</f>
        <v>97383.575710000005</v>
      </c>
      <c r="E42" s="7">
        <f t="shared" si="2"/>
        <v>12.934166492489721</v>
      </c>
    </row>
    <row r="43" spans="1:5" ht="37.5" hidden="1" customHeight="1" x14ac:dyDescent="0.35">
      <c r="A43" s="30" t="s">
        <v>49</v>
      </c>
      <c r="B43" s="31"/>
      <c r="C43" s="7"/>
      <c r="D43" s="7"/>
      <c r="E43" s="7"/>
    </row>
    <row r="44" spans="1:5" ht="44.25" customHeight="1" x14ac:dyDescent="0.45">
      <c r="A44" s="25" t="s">
        <v>63</v>
      </c>
      <c r="B44" s="26"/>
      <c r="C44" s="6">
        <f>996.98+5000</f>
        <v>5996.98</v>
      </c>
      <c r="D44" s="6">
        <v>650</v>
      </c>
      <c r="E44" s="7">
        <f t="shared" si="2"/>
        <v>10.838788857058052</v>
      </c>
    </row>
  </sheetData>
  <mergeCells count="8">
    <mergeCell ref="A44:B44"/>
    <mergeCell ref="A1:E1"/>
    <mergeCell ref="A3:E3"/>
    <mergeCell ref="A25:B25"/>
    <mergeCell ref="A30:B30"/>
    <mergeCell ref="A31:E31"/>
    <mergeCell ref="A42:B42"/>
    <mergeCell ref="A43:B43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Загальний фонд</vt:lpstr>
      <vt:lpstr>Спеціальний фонд</vt:lpstr>
      <vt:lpstr>'Загальний фонд'!Область_друку</vt:lpstr>
      <vt:lpstr>'Спеціальний фонд'!Область_друку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Зоя Святыня</dc:creator>
  <cp:lastModifiedBy>User-PC</cp:lastModifiedBy>
  <cp:lastPrinted>2023-01-20T13:09:43Z</cp:lastPrinted>
  <dcterms:created xsi:type="dcterms:W3CDTF">2019-03-21T07:18:57Z</dcterms:created>
  <dcterms:modified xsi:type="dcterms:W3CDTF">2023-03-14T10:13:58Z</dcterms:modified>
</cp:coreProperties>
</file>